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891" yWindow="345" windowWidth="19995" windowHeight="15585" activeTab="0"/>
  </bookViews>
  <sheets>
    <sheet name="overview" sheetId="1" r:id="rId1"/>
    <sheet name="unit specs" sheetId="2" r:id="rId2"/>
    <sheet name="Sheet3" sheetId="3" state="hidden" r:id="rId3"/>
  </sheets>
  <definedNames/>
  <calcPr fullCalcOnLoad="1"/>
</workbook>
</file>

<file path=xl/comments1.xml><?xml version="1.0" encoding="utf-8"?>
<comments xmlns="http://schemas.openxmlformats.org/spreadsheetml/2006/main">
  <authors>
    <author>lukas003</author>
  </authors>
  <commentList>
    <comment ref="B16" authorId="0">
      <text>
        <r>
          <rPr>
            <b/>
            <sz val="8"/>
            <rFont val="Tahoma"/>
            <family val="2"/>
          </rPr>
          <t>lukas003:</t>
        </r>
        <r>
          <rPr>
            <sz val="8"/>
            <rFont val="Tahoma"/>
            <family val="2"/>
          </rPr>
          <t xml:space="preserve">
Temp. spread occurs </t>
        </r>
        <r>
          <rPr>
            <i/>
            <sz val="8"/>
            <rFont val="Tahoma"/>
            <family val="2"/>
          </rPr>
          <t>above</t>
        </r>
        <r>
          <rPr>
            <sz val="8"/>
            <rFont val="Tahoma"/>
            <family val="2"/>
          </rPr>
          <t xml:space="preserve"> setpoint. Fans at high speed, few defrosts, and proper stowage can limit temperature spread to 1.5 degC.</t>
        </r>
      </text>
    </comment>
    <comment ref="E14" authorId="0">
      <text>
        <r>
          <rPr>
            <b/>
            <sz val="8"/>
            <rFont val="Tahoma"/>
            <family val="2"/>
          </rPr>
          <t>lukas003:</t>
        </r>
        <r>
          <rPr>
            <sz val="8"/>
            <rFont val="Tahoma"/>
            <family val="2"/>
          </rPr>
          <t xml:space="preserve">
@ temperature setpoint [oC]</t>
        </r>
      </text>
    </comment>
    <comment ref="E15" authorId="0">
      <text>
        <r>
          <rPr>
            <b/>
            <sz val="8"/>
            <rFont val="Tahoma"/>
            <family val="2"/>
          </rPr>
          <t>lukas003:</t>
        </r>
        <r>
          <rPr>
            <sz val="8"/>
            <rFont val="Tahoma"/>
            <family val="2"/>
          </rPr>
          <t xml:space="preserve">
@ combination of temperature setpoint [oC] and RH setpoint [%]</t>
        </r>
      </text>
    </comment>
    <comment ref="E25" authorId="0">
      <text>
        <r>
          <rPr>
            <b/>
            <sz val="8"/>
            <rFont val="Tahoma"/>
            <family val="2"/>
          </rPr>
          <t>lukas003:</t>
        </r>
        <r>
          <rPr>
            <sz val="8"/>
            <rFont val="Tahoma"/>
            <family val="2"/>
          </rPr>
          <t xml:space="preserve">
enthalpy content of air flow entering the evap. coil</t>
        </r>
      </text>
    </comment>
    <comment ref="E26" authorId="0">
      <text>
        <r>
          <rPr>
            <b/>
            <sz val="8"/>
            <rFont val="Tahoma"/>
            <family val="2"/>
          </rPr>
          <t>lukas003:</t>
        </r>
        <r>
          <rPr>
            <sz val="8"/>
            <rFont val="Tahoma"/>
            <family val="2"/>
          </rPr>
          <t xml:space="preserve">
required enthalpy content of air flow leaving the evap. coil</t>
        </r>
      </text>
    </comment>
    <comment ref="E27" authorId="0">
      <text>
        <r>
          <rPr>
            <b/>
            <sz val="8"/>
            <rFont val="Tahoma"/>
            <family val="2"/>
          </rPr>
          <t>lukas003:</t>
        </r>
        <r>
          <rPr>
            <sz val="8"/>
            <rFont val="Tahoma"/>
            <family val="2"/>
          </rPr>
          <t xml:space="preserve">
required enthalpy content of air flow leaving the heater sprial and entering the cargo hold</t>
        </r>
      </text>
    </comment>
    <comment ref="E29" authorId="0">
      <text>
        <r>
          <rPr>
            <b/>
            <sz val="8"/>
            <rFont val="Tahoma"/>
            <family val="2"/>
          </rPr>
          <t>lukas003:</t>
        </r>
        <r>
          <rPr>
            <sz val="8"/>
            <rFont val="Tahoma"/>
            <family val="2"/>
          </rPr>
          <t xml:space="preserve">
refr. cap. of evap. coil required for dehumidification</t>
        </r>
      </text>
    </comment>
    <comment ref="E28" authorId="0">
      <text>
        <r>
          <rPr>
            <b/>
            <sz val="8"/>
            <rFont val="Tahoma"/>
            <family val="2"/>
          </rPr>
          <t>lukas003:</t>
        </r>
        <r>
          <rPr>
            <sz val="8"/>
            <rFont val="Tahoma"/>
            <family val="2"/>
          </rPr>
          <t xml:space="preserve">
heating cap. of heater spiral required for dehumidification</t>
        </r>
      </text>
    </comment>
    <comment ref="E31" authorId="0">
      <text>
        <r>
          <rPr>
            <b/>
            <sz val="8"/>
            <rFont val="Tahoma"/>
            <family val="2"/>
          </rPr>
          <t>lukas003:</t>
        </r>
        <r>
          <rPr>
            <sz val="8"/>
            <rFont val="Tahoma"/>
            <family val="2"/>
          </rPr>
          <t xml:space="preserve">
ratio between required and available refrigeration capacity. &gt;1 means overcapacity</t>
        </r>
      </text>
    </comment>
    <comment ref="E30" authorId="0">
      <text>
        <r>
          <rPr>
            <b/>
            <sz val="8"/>
            <rFont val="Tahoma"/>
            <family val="2"/>
          </rPr>
          <t>lukas003:</t>
        </r>
        <r>
          <rPr>
            <sz val="8"/>
            <rFont val="Tahoma"/>
            <family val="2"/>
          </rPr>
          <t xml:space="preserve">
ratio between required and available heating capacity. &gt;1 means overcapacity</t>
        </r>
      </text>
    </comment>
    <comment ref="D24" authorId="0">
      <text>
        <r>
          <rPr>
            <b/>
            <sz val="8"/>
            <rFont val="Tahoma"/>
            <family val="2"/>
          </rPr>
          <t>lukas003:</t>
        </r>
        <r>
          <rPr>
            <sz val="8"/>
            <rFont val="Tahoma"/>
            <family val="2"/>
          </rPr>
          <t xml:space="preserve">
Tin [oC]</t>
        </r>
      </text>
    </comment>
    <comment ref="D25" authorId="0">
      <text>
        <r>
          <rPr>
            <b/>
            <sz val="8"/>
            <rFont val="Tahoma"/>
            <family val="2"/>
          </rPr>
          <t>lukas003:</t>
        </r>
        <r>
          <rPr>
            <sz val="8"/>
            <rFont val="Tahoma"/>
            <family val="2"/>
          </rPr>
          <t xml:space="preserve">
Xin [(g water)/(kg air)]</t>
        </r>
      </text>
    </comment>
    <comment ref="E16" authorId="0">
      <text>
        <r>
          <rPr>
            <b/>
            <sz val="8"/>
            <rFont val="Tahoma"/>
            <family val="2"/>
          </rPr>
          <t>lukas003:</t>
        </r>
        <r>
          <rPr>
            <sz val="8"/>
            <rFont val="Tahoma"/>
            <family val="2"/>
          </rPr>
          <t xml:space="preserve">
dewpoint temperature @ combination of temperature setpoint [oC] and RH setpoint [%]</t>
        </r>
      </text>
    </comment>
    <comment ref="D26" authorId="0">
      <text>
        <r>
          <rPr>
            <b/>
            <sz val="8"/>
            <rFont val="Tahoma"/>
            <family val="2"/>
          </rPr>
          <t>lukas003:</t>
        </r>
        <r>
          <rPr>
            <sz val="8"/>
            <rFont val="Tahoma"/>
            <family val="2"/>
          </rPr>
          <t xml:space="preserve">
airflow as % of capacity at high speed</t>
        </r>
      </text>
    </comment>
    <comment ref="F29" authorId="0">
      <text>
        <r>
          <rPr>
            <b/>
            <sz val="8"/>
            <rFont val="Tahoma"/>
            <family val="2"/>
          </rPr>
          <t>lukas003:</t>
        </r>
        <r>
          <rPr>
            <sz val="8"/>
            <rFont val="Tahoma"/>
            <family val="2"/>
          </rPr>
          <t xml:space="preserve">
gaat dit goed voor alternating fan speed? Ws. ben ik te pessimistisch nu</t>
        </r>
      </text>
    </comment>
    <comment ref="F28" authorId="0">
      <text>
        <r>
          <rPr>
            <b/>
            <sz val="8"/>
            <rFont val="Tahoma"/>
            <family val="2"/>
          </rPr>
          <t>lukas003:</t>
        </r>
        <r>
          <rPr>
            <sz val="8"/>
            <rFont val="Tahoma"/>
            <family val="2"/>
          </rPr>
          <t xml:space="preserve">
gaat dit goed voor alternating fan speed? Ws. ben ik te pessimistisch nu</t>
        </r>
      </text>
    </comment>
    <comment ref="E33" authorId="0">
      <text>
        <r>
          <rPr>
            <b/>
            <sz val="8"/>
            <rFont val="Tahoma"/>
            <family val="2"/>
          </rPr>
          <t>lukas003:</t>
        </r>
        <r>
          <rPr>
            <sz val="8"/>
            <rFont val="Tahoma"/>
            <family val="2"/>
          </rPr>
          <t xml:space="preserve">
enthalpy content of air flow leaving the evap. coil</t>
        </r>
      </text>
    </comment>
    <comment ref="E35" authorId="0">
      <text>
        <r>
          <rPr>
            <b/>
            <sz val="8"/>
            <rFont val="Tahoma"/>
            <family val="2"/>
          </rPr>
          <t>lukas003:</t>
        </r>
        <r>
          <rPr>
            <sz val="8"/>
            <rFont val="Tahoma"/>
            <family val="2"/>
          </rPr>
          <t xml:space="preserve">
enthalpy content of air at dewpoint of Tin</t>
        </r>
      </text>
    </comment>
    <comment ref="E34" authorId="0">
      <text>
        <r>
          <rPr>
            <b/>
            <sz val="8"/>
            <rFont val="Tahoma"/>
            <family val="2"/>
          </rPr>
          <t>lukas003:</t>
        </r>
        <r>
          <rPr>
            <sz val="8"/>
            <rFont val="Tahoma"/>
            <family val="2"/>
          </rPr>
          <t xml:space="preserve">
dewpoint temperature @ Xin [g/kg]</t>
        </r>
      </text>
    </comment>
    <comment ref="E37" authorId="0">
      <text>
        <r>
          <rPr>
            <b/>
            <sz val="8"/>
            <rFont val="Tahoma"/>
            <family val="2"/>
          </rPr>
          <t>lukas003:</t>
        </r>
        <r>
          <rPr>
            <sz val="8"/>
            <rFont val="Tahoma"/>
            <family val="2"/>
          </rPr>
          <t xml:space="preserve">
dXsat/dT @ Tin</t>
        </r>
      </text>
    </comment>
    <comment ref="E36" authorId="0">
      <text>
        <r>
          <rPr>
            <b/>
            <sz val="8"/>
            <rFont val="Tahoma"/>
            <family val="2"/>
          </rPr>
          <t>lukas003:</t>
        </r>
        <r>
          <rPr>
            <sz val="8"/>
            <rFont val="Tahoma"/>
            <family val="2"/>
          </rPr>
          <t xml:space="preserve">
Xsat [g/kg] @ Tin</t>
        </r>
      </text>
    </comment>
    <comment ref="E39" authorId="0">
      <text>
        <r>
          <rPr>
            <b/>
            <sz val="8"/>
            <rFont val="Tahoma"/>
            <family val="2"/>
          </rPr>
          <t>lukas003:</t>
        </r>
        <r>
          <rPr>
            <sz val="8"/>
            <rFont val="Tahoma"/>
            <family val="2"/>
          </rPr>
          <t xml:space="preserve">
min. feasible water vapour concentr. by refr. cap. [g/kg]</t>
        </r>
      </text>
    </comment>
    <comment ref="E41" authorId="0">
      <text>
        <r>
          <rPr>
            <b/>
            <sz val="8"/>
            <rFont val="Tahoma"/>
            <family val="2"/>
          </rPr>
          <t>lukas003:</t>
        </r>
        <r>
          <rPr>
            <sz val="8"/>
            <rFont val="Tahoma"/>
            <family val="2"/>
          </rPr>
          <t xml:space="preserve">
min. feasible water vapour concentr. by heating cap. [g/kg]</t>
        </r>
      </text>
    </comment>
    <comment ref="E40" authorId="0">
      <text>
        <r>
          <rPr>
            <b/>
            <sz val="8"/>
            <rFont val="Tahoma"/>
            <family val="2"/>
          </rPr>
          <t>lukas003:</t>
        </r>
        <r>
          <rPr>
            <sz val="8"/>
            <rFont val="Tahoma"/>
            <family val="2"/>
          </rPr>
          <t xml:space="preserve">
min. temp. from which heating can bring T back to Tsetpoint [°C]</t>
        </r>
      </text>
    </comment>
    <comment ref="E42" authorId="0">
      <text>
        <r>
          <rPr>
            <b/>
            <sz val="8"/>
            <rFont val="Tahoma"/>
            <family val="2"/>
          </rPr>
          <t>lukas003:</t>
        </r>
        <r>
          <rPr>
            <sz val="8"/>
            <rFont val="Tahoma"/>
            <family val="2"/>
          </rPr>
          <t xml:space="preserve">
X [g/kg] of air leaving the heater spiral </t>
        </r>
      </text>
    </comment>
    <comment ref="B39" authorId="0">
      <text>
        <r>
          <rPr>
            <b/>
            <sz val="8"/>
            <rFont val="Tahoma"/>
            <family val="2"/>
          </rPr>
          <t>lukas003:</t>
        </r>
        <r>
          <rPr>
            <sz val="8"/>
            <rFont val="Tahoma"/>
            <family val="2"/>
          </rPr>
          <t xml:space="preserve">
The author is not aware of a sound basis to advise on defrost termination temperature</t>
        </r>
      </text>
    </comment>
    <comment ref="B21" authorId="0">
      <text>
        <r>
          <rPr>
            <b/>
            <sz val="8"/>
            <rFont val="Tahoma"/>
            <family val="2"/>
          </rPr>
          <t>lukas003:</t>
        </r>
        <r>
          <rPr>
            <sz val="8"/>
            <rFont val="Tahoma"/>
            <family val="2"/>
          </rPr>
          <t xml:space="preserve">
Check row 12 in worksheet 'unit specs'.
Use only heater, and not heater + fan motors!</t>
        </r>
      </text>
    </comment>
    <comment ref="B22" authorId="0">
      <text>
        <r>
          <rPr>
            <b/>
            <sz val="8"/>
            <rFont val="Tahoma"/>
            <family val="2"/>
          </rPr>
          <t>lukas003:</t>
        </r>
        <r>
          <rPr>
            <sz val="8"/>
            <rFont val="Tahoma"/>
            <family val="2"/>
          </rPr>
          <t xml:space="preserve">
Check row 13 in worksheet 'unit specs'.</t>
        </r>
      </text>
    </comment>
    <comment ref="B23" authorId="0">
      <text>
        <r>
          <rPr>
            <b/>
            <sz val="8"/>
            <rFont val="Tahoma"/>
            <family val="2"/>
          </rPr>
          <t>lukas003:</t>
        </r>
        <r>
          <rPr>
            <sz val="8"/>
            <rFont val="Tahoma"/>
            <family val="2"/>
          </rPr>
          <t xml:space="preserve">
Check row 14 in worksheet 'unit specs'.</t>
        </r>
      </text>
    </comment>
    <comment ref="G22" authorId="0">
      <text>
        <r>
          <rPr>
            <b/>
            <sz val="8"/>
            <rFont val="Tahoma"/>
            <family val="2"/>
          </rPr>
          <t>lukas003:</t>
        </r>
        <r>
          <rPr>
            <sz val="8"/>
            <rFont val="Tahoma"/>
            <family val="2"/>
          </rPr>
          <t xml:space="preserve">
Temp. and humidity mentioned assume passage through Panama canal. </t>
        </r>
      </text>
    </comment>
    <comment ref="G21" authorId="0">
      <text>
        <r>
          <rPr>
            <b/>
            <sz val="8"/>
            <rFont val="Tahoma"/>
            <family val="2"/>
          </rPr>
          <t>lukas003:</t>
        </r>
        <r>
          <rPr>
            <sz val="8"/>
            <rFont val="Tahoma"/>
            <family val="2"/>
          </rPr>
          <t xml:space="preserve">
At the US East Coast daily average temperatures may vary from ± -10 °C in winter till +30 °C in summer.</t>
        </r>
      </text>
    </comment>
  </commentList>
</comments>
</file>

<file path=xl/sharedStrings.xml><?xml version="1.0" encoding="utf-8"?>
<sst xmlns="http://schemas.openxmlformats.org/spreadsheetml/2006/main" count="176" uniqueCount="119">
  <si>
    <t>container precooling</t>
  </si>
  <si>
    <t>destination</t>
  </si>
  <si>
    <t>fan speed</t>
  </si>
  <si>
    <t>input information:</t>
  </si>
  <si>
    <r>
      <t>temperature setpoint [</t>
    </r>
    <r>
      <rPr>
        <vertAlign val="superscript"/>
        <sz val="10"/>
        <rFont val="Arial"/>
        <family val="2"/>
      </rPr>
      <t>o</t>
    </r>
    <r>
      <rPr>
        <sz val="10"/>
        <rFont val="Arial"/>
        <family val="0"/>
      </rPr>
      <t xml:space="preserve">C] </t>
    </r>
  </si>
  <si>
    <t>RH setpoint [%]</t>
  </si>
  <si>
    <r>
      <t>fresh air required</t>
    </r>
    <r>
      <rPr>
        <sz val="10"/>
        <rFont val="Arial"/>
        <family val="2"/>
      </rPr>
      <t xml:space="preserve"> [m</t>
    </r>
    <r>
      <rPr>
        <vertAlign val="superscript"/>
        <sz val="10"/>
        <rFont val="Arial"/>
        <family val="2"/>
      </rPr>
      <t>3</t>
    </r>
    <r>
      <rPr>
        <sz val="10"/>
        <rFont val="Arial"/>
        <family val="2"/>
      </rPr>
      <t>/h]</t>
    </r>
  </si>
  <si>
    <t>heating capacity [kW] (@ 60Hz)</t>
  </si>
  <si>
    <t>refrigeration cap. [kW] (@ 2/ 38 degC, 60 Hz)</t>
  </si>
  <si>
    <t>open</t>
  </si>
  <si>
    <t>drain holes</t>
  </si>
  <si>
    <r>
      <t>T</t>
    </r>
    <r>
      <rPr>
        <vertAlign val="subscript"/>
        <sz val="10"/>
        <rFont val="Arial"/>
        <family val="2"/>
      </rPr>
      <t>outside</t>
    </r>
    <r>
      <rPr>
        <sz val="10"/>
        <rFont val="Arial"/>
        <family val="2"/>
      </rPr>
      <t xml:space="preserve"> [</t>
    </r>
    <r>
      <rPr>
        <vertAlign val="superscript"/>
        <sz val="10"/>
        <rFont val="Arial"/>
        <family val="2"/>
      </rPr>
      <t>o</t>
    </r>
    <r>
      <rPr>
        <sz val="10"/>
        <rFont val="Arial"/>
        <family val="2"/>
      </rPr>
      <t>C]</t>
    </r>
  </si>
  <si>
    <r>
      <t>X</t>
    </r>
    <r>
      <rPr>
        <vertAlign val="subscript"/>
        <sz val="10"/>
        <rFont val="Arial"/>
        <family val="2"/>
      </rPr>
      <t>outside</t>
    </r>
    <r>
      <rPr>
        <sz val="10"/>
        <rFont val="Arial"/>
        <family val="2"/>
      </rPr>
      <t xml:space="preserve"> [g/kg]</t>
    </r>
  </si>
  <si>
    <r>
      <t>W</t>
    </r>
    <r>
      <rPr>
        <vertAlign val="subscript"/>
        <sz val="10"/>
        <rFont val="Arial"/>
        <family val="2"/>
      </rPr>
      <t>intake</t>
    </r>
    <r>
      <rPr>
        <sz val="10"/>
        <rFont val="Arial"/>
        <family val="0"/>
      </rPr>
      <t xml:space="preserve"> [(kg water)/h]</t>
    </r>
  </si>
  <si>
    <r>
      <t>X</t>
    </r>
    <r>
      <rPr>
        <vertAlign val="subscript"/>
        <sz val="10"/>
        <rFont val="Arial"/>
        <family val="2"/>
      </rPr>
      <t>saturated</t>
    </r>
    <r>
      <rPr>
        <sz val="10"/>
        <rFont val="Arial"/>
        <family val="0"/>
      </rPr>
      <t xml:space="preserve"> [(g water)/(kg air)]</t>
    </r>
  </si>
  <si>
    <r>
      <t>X</t>
    </r>
    <r>
      <rPr>
        <vertAlign val="subscript"/>
        <sz val="10"/>
        <rFont val="Arial"/>
        <family val="2"/>
      </rPr>
      <t>return</t>
    </r>
    <r>
      <rPr>
        <sz val="10"/>
        <rFont val="Arial"/>
        <family val="0"/>
      </rPr>
      <t xml:space="preserve"> [(g water)/(kg air)]</t>
    </r>
  </si>
  <si>
    <t>author: Leo Lukasse (leo.lukasse@wur.nl)</t>
  </si>
  <si>
    <t>affiliation: Wageningen UR, The Netherlands</t>
  </si>
  <si>
    <r>
      <t xml:space="preserve">www: </t>
    </r>
    <r>
      <rPr>
        <u val="single"/>
        <sz val="10"/>
        <rFont val="Arial"/>
        <family val="2"/>
      </rPr>
      <t>www.reefertransport.nl</t>
    </r>
  </si>
  <si>
    <t>amb. humidity [(g water)/(kg air)]</t>
  </si>
  <si>
    <t>dbase code</t>
  </si>
  <si>
    <t>US East Coast</t>
  </si>
  <si>
    <t>US West Coast</t>
  </si>
  <si>
    <t>Far East</t>
  </si>
  <si>
    <r>
      <t>ambient temp. [</t>
    </r>
    <r>
      <rPr>
        <b/>
        <vertAlign val="superscript"/>
        <sz val="10"/>
        <rFont val="Arial"/>
        <family val="2"/>
      </rPr>
      <t>o</t>
    </r>
    <r>
      <rPr>
        <b/>
        <sz val="10"/>
        <rFont val="Arial"/>
        <family val="2"/>
      </rPr>
      <t>C]</t>
    </r>
  </si>
  <si>
    <t>Destination</t>
  </si>
  <si>
    <t>defrost interval [hours]</t>
  </si>
  <si>
    <r>
      <t>vent setting [m</t>
    </r>
    <r>
      <rPr>
        <vertAlign val="superscript"/>
        <sz val="10"/>
        <rFont val="Arial"/>
        <family val="2"/>
      </rPr>
      <t>3</t>
    </r>
    <r>
      <rPr>
        <sz val="10"/>
        <rFont val="Arial"/>
        <family val="0"/>
      </rPr>
      <t>/h]</t>
    </r>
  </si>
  <si>
    <t>refrigeration capacity [kW]</t>
  </si>
  <si>
    <t>heating capacity [kW]</t>
  </si>
  <si>
    <r>
      <t>H</t>
    </r>
    <r>
      <rPr>
        <vertAlign val="subscript"/>
        <sz val="10"/>
        <rFont val="Arial"/>
        <family val="2"/>
      </rPr>
      <t>in</t>
    </r>
    <r>
      <rPr>
        <sz val="10"/>
        <rFont val="Arial"/>
        <family val="0"/>
      </rPr>
      <t xml:space="preserve"> [kJ/kg air]</t>
    </r>
  </si>
  <si>
    <r>
      <t>H</t>
    </r>
    <r>
      <rPr>
        <vertAlign val="subscript"/>
        <sz val="10"/>
        <rFont val="Arial"/>
        <family val="2"/>
      </rPr>
      <t>cold,required</t>
    </r>
    <r>
      <rPr>
        <sz val="10"/>
        <rFont val="Arial"/>
        <family val="0"/>
      </rPr>
      <t xml:space="preserve"> [kJ/kg air]</t>
    </r>
  </si>
  <si>
    <r>
      <t>H</t>
    </r>
    <r>
      <rPr>
        <vertAlign val="subscript"/>
        <sz val="10"/>
        <rFont val="Arial"/>
        <family val="2"/>
      </rPr>
      <t>out,required</t>
    </r>
    <r>
      <rPr>
        <sz val="10"/>
        <rFont val="Arial"/>
        <family val="0"/>
      </rPr>
      <t xml:space="preserve"> [kJ/kg air]</t>
    </r>
  </si>
  <si>
    <t>refr. cap. required [kW]</t>
  </si>
  <si>
    <t>heating cap. required [kW]</t>
  </si>
  <si>
    <t>refr. cap. factor [-]</t>
  </si>
  <si>
    <t>heating cap. factor [-]</t>
  </si>
  <si>
    <r>
      <t>T</t>
    </r>
    <r>
      <rPr>
        <vertAlign val="subscript"/>
        <sz val="10"/>
        <rFont val="Arial"/>
        <family val="2"/>
      </rPr>
      <t>dewpoint,setpoint</t>
    </r>
    <r>
      <rPr>
        <sz val="10"/>
        <rFont val="Arial"/>
        <family val="0"/>
      </rPr>
      <t xml:space="preserve"> [°C]</t>
    </r>
  </si>
  <si>
    <t>low</t>
  </si>
  <si>
    <t>alternating</t>
  </si>
  <si>
    <t>high</t>
  </si>
  <si>
    <t>fan setting</t>
  </si>
  <si>
    <r>
      <t>fan capacity  [m</t>
    </r>
    <r>
      <rPr>
        <vertAlign val="superscript"/>
        <sz val="10"/>
        <rFont val="Arial"/>
        <family val="2"/>
      </rPr>
      <t>3</t>
    </r>
    <r>
      <rPr>
        <sz val="10"/>
        <rFont val="Arial"/>
        <family val="0"/>
      </rPr>
      <t>/h] (@high speed, 60 Hz)</t>
    </r>
  </si>
  <si>
    <t>SUMMARY OF FAN SPEEDS</t>
  </si>
  <si>
    <t>airflow [% of high speed]</t>
  </si>
  <si>
    <t>heating + refrigeration:</t>
  </si>
  <si>
    <r>
      <t>acceptable temperature spread ΔT [</t>
    </r>
    <r>
      <rPr>
        <vertAlign val="superscript"/>
        <sz val="10"/>
        <rFont val="Arial"/>
        <family val="2"/>
      </rPr>
      <t>o</t>
    </r>
    <r>
      <rPr>
        <sz val="10"/>
        <rFont val="Arial"/>
        <family val="0"/>
      </rPr>
      <t xml:space="preserve">C] </t>
    </r>
  </si>
  <si>
    <t xml:space="preserve">min. fan speed required to meet ΔT </t>
  </si>
  <si>
    <t>comments/suggestions on dehumidification and defrosting:</t>
  </si>
  <si>
    <t>required defrost interval [hours]</t>
  </si>
  <si>
    <t>defrost termination temp. [°C]</t>
  </si>
  <si>
    <t>unit's default?</t>
  </si>
  <si>
    <r>
      <t>how to use?</t>
    </r>
    <r>
      <rPr>
        <u val="single"/>
        <sz val="10"/>
        <rFont val="Arial"/>
        <family val="2"/>
      </rPr>
      <t xml:space="preserve"> Fill out the blank fields and check the orange fields for suggestions, advice and expected climate</t>
    </r>
  </si>
  <si>
    <t>temperature spread [°C]</t>
  </si>
  <si>
    <t>RH [%]</t>
  </si>
  <si>
    <t>dXsatdT</t>
  </si>
  <si>
    <r>
      <t>H</t>
    </r>
    <r>
      <rPr>
        <vertAlign val="subscript"/>
        <sz val="10"/>
        <rFont val="Arial"/>
        <family val="2"/>
      </rPr>
      <t>cold</t>
    </r>
    <r>
      <rPr>
        <sz val="10"/>
        <rFont val="Arial"/>
        <family val="0"/>
      </rPr>
      <t xml:space="preserve"> [kJ/kg air]</t>
    </r>
  </si>
  <si>
    <t>Hsat [kJ/kg air]</t>
  </si>
  <si>
    <r>
      <t>T</t>
    </r>
    <r>
      <rPr>
        <vertAlign val="subscript"/>
        <sz val="10"/>
        <rFont val="Arial"/>
        <family val="2"/>
      </rPr>
      <t>dewpoint,in</t>
    </r>
    <r>
      <rPr>
        <sz val="10"/>
        <rFont val="Arial"/>
        <family val="0"/>
      </rPr>
      <t xml:space="preserve"> [°C]</t>
    </r>
  </si>
  <si>
    <t>helper var. P2</t>
  </si>
  <si>
    <t>Xsat</t>
  </si>
  <si>
    <r>
      <t>X</t>
    </r>
    <r>
      <rPr>
        <vertAlign val="subscript"/>
        <sz val="10"/>
        <rFont val="Arial"/>
        <family val="2"/>
      </rPr>
      <t>out</t>
    </r>
  </si>
  <si>
    <r>
      <t>X</t>
    </r>
    <r>
      <rPr>
        <vertAlign val="subscript"/>
        <sz val="10"/>
        <rFont val="Arial"/>
        <family val="2"/>
      </rPr>
      <t>out,min,refr</t>
    </r>
  </si>
  <si>
    <r>
      <t>X</t>
    </r>
    <r>
      <rPr>
        <vertAlign val="subscript"/>
        <sz val="10"/>
        <rFont val="Arial"/>
        <family val="2"/>
      </rPr>
      <t>out,min,heating</t>
    </r>
  </si>
  <si>
    <r>
      <t>T</t>
    </r>
    <r>
      <rPr>
        <vertAlign val="subscript"/>
        <sz val="10"/>
        <rFont val="Arial"/>
        <family val="2"/>
      </rPr>
      <t>cold,min,heating</t>
    </r>
  </si>
  <si>
    <t>expected climate in container:</t>
  </si>
  <si>
    <r>
      <t xml:space="preserve">suggestions for improvement: </t>
    </r>
    <r>
      <rPr>
        <sz val="10"/>
        <rFont val="Arial"/>
        <family val="2"/>
      </rPr>
      <t>The author encourages users to send him suggestions for improvement or questions about related issues.</t>
    </r>
  </si>
  <si>
    <t>fan speeds</t>
  </si>
  <si>
    <t>hi, lo, alt</t>
  </si>
  <si>
    <t>yes, for PONU</t>
  </si>
  <si>
    <t>in bulbmode fan speeds</t>
  </si>
  <si>
    <t>bulb mode description:</t>
  </si>
  <si>
    <t>user selectable hi, lo, alt</t>
  </si>
  <si>
    <t>autodefrost</t>
  </si>
  <si>
    <t>not in chilled range</t>
  </si>
  <si>
    <t>defrost intervals</t>
  </si>
  <si>
    <t>3, 6, 9, 12 or 24</t>
  </si>
  <si>
    <t>defrost technique</t>
  </si>
  <si>
    <t>hot gas (all Daikin)</t>
  </si>
  <si>
    <t xml:space="preserve"> LXE10E</t>
  </si>
  <si>
    <t>Daikin</t>
  </si>
  <si>
    <t>Thermo King</t>
  </si>
  <si>
    <t>Carrier</t>
  </si>
  <si>
    <t>CRR40</t>
  </si>
  <si>
    <t>CSR40</t>
  </si>
  <si>
    <t>Magnum</t>
  </si>
  <si>
    <t>69NT40-511</t>
  </si>
  <si>
    <t>69NT40-531</t>
  </si>
  <si>
    <t>69NT40-541</t>
  </si>
  <si>
    <t>69NT40-551</t>
  </si>
  <si>
    <t>electric</t>
  </si>
  <si>
    <t>RH setpoint range (bulb mode)</t>
  </si>
  <si>
    <t>60 ~ 95%</t>
  </si>
  <si>
    <t>50 ~ 99%</t>
  </si>
  <si>
    <t>60 ~ 99%</t>
  </si>
  <si>
    <t>yes</t>
  </si>
  <si>
    <t>bulb mode option present</t>
  </si>
  <si>
    <t>some shipping lines</t>
  </si>
  <si>
    <t>?</t>
  </si>
  <si>
    <t>RH, fan speed, DTT</t>
  </si>
  <si>
    <t>no</t>
  </si>
  <si>
    <t>user selectable</t>
  </si>
  <si>
    <t>N.A.</t>
  </si>
  <si>
    <t>3, 6, 9, 12, 24 or OFF</t>
  </si>
  <si>
    <t>3, 6, 9, 12, 24, AUTO or OFF</t>
  </si>
  <si>
    <t>4 ~ 30 @ ECS</t>
  </si>
  <si>
    <t>4 ~ 25.6 @ DTS</t>
  </si>
  <si>
    <t>in bulb mode DTT [°C]</t>
  </si>
  <si>
    <t>heating cap. excl. fans [kW] (@ 460V/60Hz)</t>
  </si>
  <si>
    <t>refr. cap. [kW] (@ +2/+38 degC, 60 Hz)</t>
  </si>
  <si>
    <t>fan capacity [kW] @ 460V/60Hz)</t>
  </si>
  <si>
    <t>4 ~ 18 @ RAS</t>
  </si>
  <si>
    <t>fan capacity [m3/h] (@ high speed, 460V/60 Hz)</t>
  </si>
  <si>
    <t>date: May, 2007</t>
  </si>
  <si>
    <t>DISCLAIMER: Wageningen UR, AFSG and the authors do not accept any liability for damages or losses of whatever nature, that may result, directly or indirectly, from the use of this program.</t>
  </si>
  <si>
    <t>SUMMARY OF OCEAN CLIMATES PER DESTINATION</t>
  </si>
  <si>
    <t>advised unit settings:</t>
  </si>
  <si>
    <t xml:space="preserve">purpose: get advised unit settings based on desired climate, destination and main reefer unit capacities. </t>
  </si>
  <si>
    <t>REEFER SETTINGS SUPPORT TOOL FOR FLOWERBULBS (VERSION 2.0)</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</si>
</sst>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8">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vertAlign val="superscript"/>
      <sz val="10"/>
      <name val="Arial"/>
      <family val="2"/>
    </font>
    <font>
      <sz val="8"/>
      <name val="Tahoma"/>
      <family val="2"/>
    </font>
    <font>
      <b/>
      <sz val="8"/>
      <name val="Tahoma"/>
      <family val="2"/>
    </font>
    <font>
      <i/>
      <sz val="8"/>
      <name val="Tahoma"/>
      <family val="2"/>
    </font>
    <font>
      <vertAlign val="subscript"/>
      <sz val="10"/>
      <name val="Arial"/>
      <family val="2"/>
    </font>
    <font>
      <u val="single"/>
      <sz val="10"/>
      <name val="Arial"/>
      <family val="2"/>
    </font>
    <font>
      <b/>
      <u val="single"/>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0" fillId="33" borderId="0" xfId="0" applyFill="1" applyAlignment="1">
      <alignment/>
    </xf>
    <xf numFmtId="0" fontId="1" fillId="33" borderId="0" xfId="0" applyFont="1" applyFill="1" applyAlignment="1">
      <alignment/>
    </xf>
    <xf numFmtId="0" fontId="11" fillId="33" borderId="0" xfId="0" applyFont="1" applyFill="1" applyAlignment="1">
      <alignment/>
    </xf>
    <xf numFmtId="0" fontId="1" fillId="33" borderId="10" xfId="0" applyFont="1" applyFill="1" applyBorder="1" applyAlignment="1">
      <alignment/>
    </xf>
    <xf numFmtId="0" fontId="0" fillId="33" borderId="11" xfId="0" applyFill="1" applyBorder="1" applyAlignment="1">
      <alignment/>
    </xf>
    <xf numFmtId="0" fontId="1" fillId="33" borderId="12" xfId="0" applyFont="1" applyFill="1" applyBorder="1" applyAlignment="1">
      <alignment/>
    </xf>
    <xf numFmtId="0" fontId="1" fillId="33" borderId="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3" borderId="14" xfId="0" applyFill="1" applyBorder="1" applyAlignment="1">
      <alignment/>
    </xf>
    <xf numFmtId="1" fontId="0" fillId="33" borderId="0" xfId="0" applyNumberFormat="1" applyFill="1" applyAlignment="1">
      <alignment/>
    </xf>
    <xf numFmtId="0" fontId="0" fillId="33" borderId="0" xfId="0" applyFill="1" applyAlignment="1">
      <alignment horizontal="center"/>
    </xf>
    <xf numFmtId="0" fontId="0" fillId="33" borderId="15" xfId="0" applyFill="1" applyBorder="1" applyAlignment="1">
      <alignment horizontal="center"/>
    </xf>
    <xf numFmtId="0" fontId="1" fillId="33" borderId="16" xfId="0" applyFont="1"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1" xfId="0" applyFill="1" applyBorder="1" applyAlignment="1">
      <alignment horizontal="center"/>
    </xf>
    <xf numFmtId="0" fontId="1" fillId="33" borderId="0" xfId="0" applyFont="1" applyFill="1" applyBorder="1" applyAlignment="1">
      <alignment horizontal="center"/>
    </xf>
    <xf numFmtId="0" fontId="0" fillId="33" borderId="0" xfId="0" applyFill="1" applyBorder="1" applyAlignment="1">
      <alignment horizontal="center"/>
    </xf>
    <xf numFmtId="0" fontId="0" fillId="33" borderId="14" xfId="0" applyFill="1" applyBorder="1" applyAlignment="1">
      <alignment horizontal="center"/>
    </xf>
    <xf numFmtId="0" fontId="0" fillId="33" borderId="0" xfId="0" applyFill="1" applyAlignment="1">
      <alignment horizontal="left"/>
    </xf>
    <xf numFmtId="0" fontId="0" fillId="34" borderId="0" xfId="0" applyFill="1" applyAlignment="1">
      <alignment horizontal="left"/>
    </xf>
    <xf numFmtId="1" fontId="0" fillId="34" borderId="0" xfId="0" applyNumberFormat="1" applyFill="1" applyAlignment="1">
      <alignment horizontal="left"/>
    </xf>
    <xf numFmtId="0" fontId="0" fillId="35" borderId="0" xfId="0" applyFill="1" applyAlignment="1">
      <alignment horizontal="left"/>
    </xf>
    <xf numFmtId="0" fontId="1" fillId="33" borderId="18" xfId="0" applyFont="1" applyFill="1" applyBorder="1" applyAlignment="1">
      <alignment wrapText="1"/>
    </xf>
    <xf numFmtId="0" fontId="0" fillId="33" borderId="18" xfId="0" applyFont="1" applyFill="1" applyBorder="1" applyAlignment="1">
      <alignment wrapText="1"/>
    </xf>
    <xf numFmtId="0" fontId="1" fillId="33" borderId="0" xfId="0" applyFont="1" applyFill="1" applyAlignment="1">
      <alignment wrapText="1"/>
    </xf>
    <xf numFmtId="0" fontId="0" fillId="33" borderId="0" xfId="0" applyFont="1" applyFill="1" applyAlignment="1">
      <alignment wrapText="1"/>
    </xf>
    <xf numFmtId="0" fontId="0" fillId="36" borderId="0" xfId="0" applyFill="1" applyAlignment="1" applyProtection="1">
      <alignment horizontal="left"/>
      <protection locked="0"/>
    </xf>
    <xf numFmtId="0" fontId="0" fillId="33" borderId="0" xfId="0" applyFill="1" applyAlignment="1" applyProtection="1">
      <alignment/>
      <protection locked="0"/>
    </xf>
    <xf numFmtId="0" fontId="1" fillId="33" borderId="19" xfId="0" applyFont="1" applyFill="1" applyBorder="1" applyAlignment="1">
      <alignment horizontal="center" wrapText="1"/>
    </xf>
    <xf numFmtId="0" fontId="1" fillId="33" borderId="20" xfId="0" applyFont="1" applyFill="1" applyBorder="1" applyAlignment="1">
      <alignment horizontal="center" wrapText="1"/>
    </xf>
    <xf numFmtId="0" fontId="1" fillId="33" borderId="21"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19050</xdr:rowOff>
    </xdr:from>
    <xdr:to>
      <xdr:col>9</xdr:col>
      <xdr:colOff>523875</xdr:colOff>
      <xdr:row>5</xdr:row>
      <xdr:rowOff>47625</xdr:rowOff>
    </xdr:to>
    <xdr:pic>
      <xdr:nvPicPr>
        <xdr:cNvPr id="1" name="Picture 4" descr="FBR_BRGB"/>
        <xdr:cNvPicPr preferRelativeResize="1">
          <a:picLocks noChangeAspect="1"/>
        </xdr:cNvPicPr>
      </xdr:nvPicPr>
      <xdr:blipFill>
        <a:blip r:embed="rId1"/>
        <a:stretch>
          <a:fillRect/>
        </a:stretch>
      </xdr:blipFill>
      <xdr:spPr>
        <a:xfrm>
          <a:off x="2924175" y="180975"/>
          <a:ext cx="43910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4"/>
  <sheetViews>
    <sheetView tabSelected="1" zoomScalePageLayoutView="0" workbookViewId="0" topLeftCell="A1">
      <selection activeCell="B14" sqref="B14"/>
    </sheetView>
  </sheetViews>
  <sheetFormatPr defaultColWidth="9.140625" defaultRowHeight="12.75"/>
  <cols>
    <col min="1" max="1" width="37.7109375" style="1" customWidth="1"/>
    <col min="2" max="2" width="18.140625" style="22" customWidth="1"/>
    <col min="3" max="3" width="6.57421875" style="1" customWidth="1"/>
    <col min="4" max="4" width="18.140625" style="1" hidden="1" customWidth="1"/>
    <col min="5" max="5" width="24.421875" style="1" hidden="1" customWidth="1"/>
    <col min="6" max="6" width="9.140625" style="1" hidden="1" customWidth="1"/>
    <col min="7" max="7" width="16.57421875" style="1" customWidth="1"/>
    <col min="8" max="8" width="12.00390625" style="1" hidden="1" customWidth="1"/>
    <col min="9" max="9" width="22.8515625" style="13" customWidth="1"/>
    <col min="10" max="10" width="30.7109375" style="13" customWidth="1"/>
    <col min="11" max="16384" width="9.140625" style="1" customWidth="1"/>
  </cols>
  <sheetData>
    <row r="1" ht="12.75">
      <c r="A1" s="2" t="s">
        <v>118</v>
      </c>
    </row>
    <row r="2" ht="12.75">
      <c r="A2" s="1" t="s">
        <v>16</v>
      </c>
    </row>
    <row r="3" ht="12.75">
      <c r="A3" s="1" t="s">
        <v>113</v>
      </c>
    </row>
    <row r="4" ht="12.75">
      <c r="A4" s="1" t="s">
        <v>17</v>
      </c>
    </row>
    <row r="5" ht="12.75">
      <c r="A5" s="1" t="s">
        <v>18</v>
      </c>
    </row>
    <row r="6" ht="12.75"/>
    <row r="7" ht="12.75">
      <c r="A7" s="2" t="s">
        <v>117</v>
      </c>
    </row>
    <row r="8" ht="12.75">
      <c r="A8" s="3" t="s">
        <v>52</v>
      </c>
    </row>
    <row r="9" ht="12.75">
      <c r="A9" s="2" t="s">
        <v>66</v>
      </c>
    </row>
    <row r="10" ht="12.75"/>
    <row r="11" ht="12.75">
      <c r="A11" s="2" t="s">
        <v>114</v>
      </c>
    </row>
    <row r="12" ht="12.75"/>
    <row r="13" spans="1:9" ht="12.75">
      <c r="A13" s="2" t="s">
        <v>3</v>
      </c>
      <c r="G13" s="4" t="s">
        <v>43</v>
      </c>
      <c r="H13" s="5"/>
      <c r="I13" s="14"/>
    </row>
    <row r="14" spans="1:9" ht="15.75">
      <c r="A14" s="1" t="s">
        <v>4</v>
      </c>
      <c r="B14" s="30">
        <v>5</v>
      </c>
      <c r="E14" s="1" t="s">
        <v>14</v>
      </c>
      <c r="F14" s="1">
        <f>IF(ISNUMBER(B14),EXP(23.4795-(3990.56/(B14+233.833)))/162,"fill out field B17")</f>
        <v>5.383425421581011</v>
      </c>
      <c r="G14" s="6" t="s">
        <v>41</v>
      </c>
      <c r="H14" s="7" t="s">
        <v>20</v>
      </c>
      <c r="I14" s="15" t="s">
        <v>44</v>
      </c>
    </row>
    <row r="15" spans="1:9" ht="15.75">
      <c r="A15" s="1" t="s">
        <v>5</v>
      </c>
      <c r="B15" s="30">
        <v>80</v>
      </c>
      <c r="E15" s="1" t="s">
        <v>15</v>
      </c>
      <c r="F15" s="1">
        <f>IF(ISNUMBER(B15),IF(ISNUMBER(F14),F14*B15/100,"fill out field E17"),"fill out field B18")</f>
        <v>4.3067403372648085</v>
      </c>
      <c r="G15" s="8" t="s">
        <v>40</v>
      </c>
      <c r="H15" s="9">
        <v>1</v>
      </c>
      <c r="I15" s="16">
        <v>100</v>
      </c>
    </row>
    <row r="16" spans="1:9" ht="15.75">
      <c r="A16" s="1" t="s">
        <v>46</v>
      </c>
      <c r="B16" s="30">
        <v>2</v>
      </c>
      <c r="E16" s="1" t="s">
        <v>37</v>
      </c>
      <c r="F16" s="1">
        <f>IF(ISNUMBER(F15),-0.001*(-2999443847+467666000*LOG(162*F15,2.7182818))/(-46959+2000*LOG(162*F15,2.7182818)),F15)</f>
        <v>1.8524154521516447</v>
      </c>
      <c r="G16" s="8" t="s">
        <v>39</v>
      </c>
      <c r="H16" s="9">
        <v>2</v>
      </c>
      <c r="I16" s="16">
        <v>75</v>
      </c>
    </row>
    <row r="17" spans="1:9" ht="14.25">
      <c r="A17" s="1" t="s">
        <v>6</v>
      </c>
      <c r="B17" s="30">
        <v>20</v>
      </c>
      <c r="D17" s="2" t="s">
        <v>20</v>
      </c>
      <c r="G17" s="10" t="s">
        <v>38</v>
      </c>
      <c r="H17" s="11">
        <v>3</v>
      </c>
      <c r="I17" s="17">
        <v>50</v>
      </c>
    </row>
    <row r="18" spans="1:4" ht="12.75">
      <c r="A18" s="1" t="s">
        <v>2</v>
      </c>
      <c r="B18" s="30"/>
      <c r="D18" s="31">
        <v>2</v>
      </c>
    </row>
    <row r="19" spans="2:10" ht="12.75">
      <c r="B19" s="30"/>
      <c r="D19" s="2" t="s">
        <v>20</v>
      </c>
      <c r="G19" s="4" t="s">
        <v>115</v>
      </c>
      <c r="H19" s="5"/>
      <c r="I19" s="18"/>
      <c r="J19" s="14"/>
    </row>
    <row r="20" spans="1:10" ht="15.75">
      <c r="A20" s="1" t="s">
        <v>1</v>
      </c>
      <c r="B20" s="30"/>
      <c r="D20" s="31">
        <v>1</v>
      </c>
      <c r="E20" s="1" t="s">
        <v>11</v>
      </c>
      <c r="F20" s="1">
        <f>DGET(G20:J23,I20,D19:D20)</f>
        <v>12</v>
      </c>
      <c r="G20" s="6" t="s">
        <v>25</v>
      </c>
      <c r="H20" s="7" t="s">
        <v>20</v>
      </c>
      <c r="I20" s="19" t="s">
        <v>24</v>
      </c>
      <c r="J20" s="15" t="s">
        <v>19</v>
      </c>
    </row>
    <row r="21" spans="1:10" ht="15.75">
      <c r="A21" s="1" t="s">
        <v>7</v>
      </c>
      <c r="B21" s="30">
        <v>4.5</v>
      </c>
      <c r="E21" s="1" t="s">
        <v>12</v>
      </c>
      <c r="F21" s="1">
        <f>DGET(G20:J23,J20,D19:D20)</f>
        <v>8</v>
      </c>
      <c r="G21" s="8" t="s">
        <v>21</v>
      </c>
      <c r="H21" s="9">
        <v>1</v>
      </c>
      <c r="I21" s="20">
        <v>12</v>
      </c>
      <c r="J21" s="16">
        <v>8</v>
      </c>
    </row>
    <row r="22" spans="1:10" ht="15.75">
      <c r="A22" s="1" t="s">
        <v>8</v>
      </c>
      <c r="B22" s="30">
        <v>10.55</v>
      </c>
      <c r="E22" s="1" t="s">
        <v>13</v>
      </c>
      <c r="F22" s="1">
        <f>IF(ISBLANK(B17),"fill out field B20",IF(NOT(ISNUMBER(F21)),F21,IF(NOT(ISNUMBER(F15)),F15,B17*1.2*(F21-F15)/1000)))</f>
        <v>0.0886382319056446</v>
      </c>
      <c r="G22" s="8" t="s">
        <v>22</v>
      </c>
      <c r="H22" s="9">
        <v>2</v>
      </c>
      <c r="I22" s="20">
        <v>27</v>
      </c>
      <c r="J22" s="16">
        <v>20</v>
      </c>
    </row>
    <row r="23" spans="1:10" ht="14.25">
      <c r="A23" s="1" t="s">
        <v>42</v>
      </c>
      <c r="B23" s="30">
        <v>5300</v>
      </c>
      <c r="G23" s="10" t="s">
        <v>23</v>
      </c>
      <c r="H23" s="11">
        <v>3</v>
      </c>
      <c r="I23" s="21">
        <v>27</v>
      </c>
      <c r="J23" s="17">
        <v>20</v>
      </c>
    </row>
    <row r="24" spans="4:10" ht="12.75">
      <c r="D24" s="1">
        <f>IF(ISNUMBER(B17),IF(ISNUMBER(B23),($B$17*F20+$B$23*(B14+1))/($B$17+$B$23),"fill out field B26"),"fill out field B20")</f>
        <v>6.022556390977444</v>
      </c>
      <c r="G24" s="9"/>
      <c r="H24" s="9"/>
      <c r="I24" s="20"/>
      <c r="J24" s="20"/>
    </row>
    <row r="25" spans="1:10" ht="15.75">
      <c r="A25" s="2" t="s">
        <v>48</v>
      </c>
      <c r="D25" s="1">
        <f>IF(ISNUMBER(B17),IF(ISNUMBER(B23),IF(ISNUMBER(F21),IF(ISNUMBER(F15),($B$17*F21+$B$23*F15)/($B$17+$B$23),F15),F21),"fill out field B26"),"fill out field B20")</f>
        <v>4.320624772087121</v>
      </c>
      <c r="E25" s="1" t="s">
        <v>30</v>
      </c>
      <c r="F25" s="1">
        <f>IF(ISNUMBER(D24),IF(ISNUMBER(D25),D24+D25*(2490+1840/1000*D24)/1000,D25),D24)</f>
        <v>16.828791093129208</v>
      </c>
      <c r="G25" s="9"/>
      <c r="H25" s="9"/>
      <c r="I25" s="20"/>
      <c r="J25" s="20"/>
    </row>
    <row r="26" spans="1:10" ht="15.75">
      <c r="A26" s="1" t="s">
        <v>29</v>
      </c>
      <c r="B26" s="23" t="str">
        <f>IF(ISBLANK(B14),"fill out field B17",IF(ISBLANK(B15),"fill out field B18",IF(B15&gt;90,"not applicable (no dehum.)",IF(ISNUMBER(F30),IF(F30&gt;1,"sufficient","insufficient,  consider: 1. reduction of fan speed, 2. increase of acceptable temp. spread, 3. reduction of ventilation"),F30))))</f>
        <v>sufficient</v>
      </c>
      <c r="D26" s="1">
        <f>DGET(G14:J17,I14,D17:D18)</f>
        <v>75</v>
      </c>
      <c r="E26" s="1" t="s">
        <v>31</v>
      </c>
      <c r="F26" s="1">
        <f>IF(ISNUMBER(F16),IF(ISNUMBER(F15),F16+F15*(2490+1840/1000*F16)/1000,F15),F16)</f>
        <v>12.590878177063463</v>
      </c>
      <c r="G26" s="9"/>
      <c r="H26" s="9"/>
      <c r="I26" s="20"/>
      <c r="J26" s="20"/>
    </row>
    <row r="27" spans="1:10" ht="15.75">
      <c r="A27" s="1" t="s">
        <v>28</v>
      </c>
      <c r="B27" s="23" t="str">
        <f>IF(ISBLANK(B14),"fill out field B17",IF(ISBLANK(B15),"fill out field B18",IF(B15&gt;90,"not applicable (no dehum.)",IF(ISNUMBER(F31),IF(F31&gt;1,"sufficient","insufficient for dehumidification,  1. reduction of fan speed, 2. increase of acceptable temp. spread, 3. reduction of ventilation"),F31))))</f>
        <v>sufficient</v>
      </c>
      <c r="E27" s="1" t="s">
        <v>32</v>
      </c>
      <c r="F27" s="1">
        <f>IF(ISNUMBER(B14),IF(ISNUMBER(F15),B14+F15*(2490+1840/1000*B14)/1000,F15),"fill out field B17")</f>
        <v>15.76340545089221</v>
      </c>
      <c r="G27" s="9"/>
      <c r="H27" s="9"/>
      <c r="I27" s="20"/>
      <c r="J27" s="20"/>
    </row>
    <row r="28" spans="1:6" ht="12.75">
      <c r="A28" s="1" t="s">
        <v>45</v>
      </c>
      <c r="B28" s="23" t="str">
        <f>IF(ISBLANK(B14),"fill out field B17",IF(ISBLANK(B15),"fill out field B18",IF(B15&gt;90,"not applicable (no dehum.)",IF(ISNUMBER(F30),IF(ISNUMBER(F31),IF(AND(F30&gt;1,F31&gt;1),"possibly higher fan speed and/or more fresh air allowed",IF(F30&gt;1,"insufficient refrigeration capacity","insufficient heating capacity")),F31),F30))))</f>
        <v>possibly higher fan speed and/or more fresh air allowed</v>
      </c>
      <c r="E28" s="1" t="s">
        <v>34</v>
      </c>
      <c r="F28" s="1">
        <f>IF(ISNUMBER(B23),IF(ISNUMBER(F27),IF(ISNUMBER(F26),(F27-F26)*1.2*B23*D26/100/3600,F26),F27),"fill out field B26")</f>
        <v>4.20359863782309</v>
      </c>
    </row>
    <row r="29" spans="1:6" ht="12.75">
      <c r="A29" s="1" t="s">
        <v>47</v>
      </c>
      <c r="B29" s="23" t="str">
        <f>IF(ISBLANK(B16),"fill out field B19",IF(B16&gt;2.5,"low speed",IF(B16&gt;1.5,"alternating","high speed")))</f>
        <v>alternating</v>
      </c>
      <c r="E29" s="1" t="s">
        <v>33</v>
      </c>
      <c r="F29" s="1">
        <f>IF(ISNUMBER(B23),IF(ISNUMBER(F25),IF(ISNUMBER(F26),(F25-F26)*1.2*B23*D26/100/3600,F26),F25),"fill out field B26")</f>
        <v>5.615234613787113</v>
      </c>
    </row>
    <row r="30" spans="1:6" ht="12.75">
      <c r="A30" s="1" t="s">
        <v>49</v>
      </c>
      <c r="B30" s="23" t="str">
        <f>IF(ISNUMBER(B38),IF(B38&lt;12,"consider reducing the need to defrost by reducing the fresh air requirement (B20). One defrost takes at least 30 min., during which 1. air circulation is stopped, and 2. heat enters the cargo hold through return air opening ","okay, sufficiently long"),B38)</f>
        <v>okay, sufficiently long</v>
      </c>
      <c r="E30" s="1" t="s">
        <v>36</v>
      </c>
      <c r="F30" s="1">
        <f>IF(ISBLANK(B21),"fill out field B24",IF(ISNUMBER(F28),B21/F28,F28))</f>
        <v>1.0705113374787862</v>
      </c>
    </row>
    <row r="31" spans="5:6" ht="12.75">
      <c r="E31" s="1" t="s">
        <v>35</v>
      </c>
      <c r="F31" s="1">
        <f>IF(ISBLANK(B22),"fill out field B25",IF(NOT(ISNUMBER(F29)),F29,B22/F29))</f>
        <v>1.8788173114078857</v>
      </c>
    </row>
    <row r="32" ht="12.75">
      <c r="A32" s="2" t="s">
        <v>116</v>
      </c>
    </row>
    <row r="33" spans="1:6" ht="15.75">
      <c r="A33" s="1" t="s">
        <v>4</v>
      </c>
      <c r="B33" s="23">
        <f>IF(ISBLANK(B14),"fill out field B17",IF(AND(B14&gt;=-2.5,B14&lt;=30),B14,"temperature setpoint (field B17) outside usual range (-2.5 till 30 degC) for flowerbulbs"))</f>
        <v>5</v>
      </c>
      <c r="E33" s="1" t="s">
        <v>56</v>
      </c>
      <c r="F33" s="1">
        <f>IF(ISNUMBER(B22),IF(ISNUMBER(B23),IF(ISNUMBER(F25),F25-B22/(B23*D26/100*1.2/3600),F25),"fill out field B26"),"fill out field B25")</f>
        <v>8.86652694218581</v>
      </c>
    </row>
    <row r="34" spans="1:6" ht="15.75">
      <c r="A34" s="1" t="s">
        <v>5</v>
      </c>
      <c r="B34" s="23">
        <f>IF(ISBLANK(B15),"fill out field B18",IF(NOT(AND(B15&gt;=60,B15&lt;=100)),"RH setpoint (field B18) not in usual RH range (60 - 100%) for flowerbulb shipment",IF(B15&lt;=90,B15,"no dehumidification")))</f>
        <v>80</v>
      </c>
      <c r="E34" s="1" t="s">
        <v>58</v>
      </c>
      <c r="F34" s="1">
        <f>IF(ISNUMBER(D25),-0.001*(-2999443847+467666000*LOG(162*D25,2.7182818))/(-46959+2000*LOG(162*D25,2.7182818)),D25)</f>
        <v>1.8972274743466035</v>
      </c>
    </row>
    <row r="35" spans="1:6" ht="12.75">
      <c r="A35" s="1" t="s">
        <v>0</v>
      </c>
      <c r="B35" s="23" t="str">
        <f>IF(ISBLANK(B14),"fill out field B17",IF(B14&lt;3,"yes (assuming cargo is lily bulb in peat)","no (in order to avoid condense formation on ceiling during loading)"))</f>
        <v>no (in order to avoid condense formation on ceiling during loading)</v>
      </c>
      <c r="E35" s="1" t="s">
        <v>57</v>
      </c>
      <c r="F35" s="1">
        <f>IF(ISNUMBER(D25),IF(ISNUMBER(F34),F34+D25*(2490+1840/1000*F34)/1000,F34),D25)</f>
        <v>12.670666019607594</v>
      </c>
    </row>
    <row r="36" spans="1:6" ht="12.75">
      <c r="A36" s="1" t="s">
        <v>2</v>
      </c>
      <c r="B36" s="23" t="str">
        <f>DGET(G14:J17,G14,D17:D18)</f>
        <v>alternating</v>
      </c>
      <c r="E36" s="1" t="s">
        <v>60</v>
      </c>
      <c r="F36" s="1">
        <f>IF(ISNUMBER(D24),EXP(23.4795-(3990.56/(D24+233.833)))/162,D24)</f>
        <v>5.780887233736897</v>
      </c>
    </row>
    <row r="37" spans="1:6" ht="14.25">
      <c r="A37" s="1" t="s">
        <v>27</v>
      </c>
      <c r="B37" s="24">
        <f>IF(ISBLANK(B17),"fill out field B20",B17/(D26/100))</f>
        <v>26.666666666666668</v>
      </c>
      <c r="C37" s="12"/>
      <c r="E37" s="1" t="s">
        <v>55</v>
      </c>
      <c r="F37" s="1">
        <f>IF(ISNUMBER(D24),24.633086419753/(D24+233.833)^2*EXP(23.4795-3990.56/(D24+233.833)),D24)</f>
        <v>0.40098559897073144</v>
      </c>
    </row>
    <row r="38" spans="1:6" ht="12.75">
      <c r="A38" s="1" t="s">
        <v>26</v>
      </c>
      <c r="B38" s="24">
        <f>IF(ISBLANK(B14),"fill out field B17",IF(B14&gt;=10,"no defrosts necessary",IF(ISNUMBER(F22),IF(F22&gt;0,IF((7/F22)&lt;3,3,IF((7/F22)&lt;15,FLOOR((7/F22),3),IF((7/F22)&lt;24,12,24))),"no defrosts necessary"),F22)))</f>
        <v>24</v>
      </c>
      <c r="C38" s="12"/>
      <c r="E38" s="1" t="s">
        <v>59</v>
      </c>
      <c r="F38" s="1">
        <f>IF(ISNUMBER(D24),IF(ISNUMBER(F36),IF(ISNUMBER(F37),-F36+F37*D24,F37),F36),D24)</f>
        <v>-3.3659288519658004</v>
      </c>
    </row>
    <row r="39" spans="1:6" ht="15.75">
      <c r="A39" s="1" t="s">
        <v>50</v>
      </c>
      <c r="B39" s="25" t="s">
        <v>51</v>
      </c>
      <c r="E39" s="1" t="s">
        <v>62</v>
      </c>
      <c r="F39" s="1">
        <f>IF(NOT(ISNUMBER(F33)),F33,IF(NOT(ISNUMBER(F35)),F35,IF(NOT(ISNUMBER(F37)),F37,IF(NOT(ISNUMBER(F38)),F38,IF(F33&gt;F35,D25,(1/(2*1840))*(-1840*F38-1000*(2490*F37+1000)+(2000*(2490*F37*(1840*F38+1000*1000)-1840*F38*1000+2000*1840*F33*F37)+(1840*F38)^2+1000^2*((2490*F37)^2+1000^2))^(1/2)))))))</f>
        <v>3.4630066071077676</v>
      </c>
    </row>
    <row r="40" spans="1:6" ht="15.75">
      <c r="A40" s="1" t="s">
        <v>10</v>
      </c>
      <c r="B40" s="23" t="s">
        <v>9</v>
      </c>
      <c r="E40" s="1" t="s">
        <v>64</v>
      </c>
      <c r="F40" s="1">
        <f>IF(ISNUMBER(B14),IF(ISNUMBER(B21),IF(ISNUMBER(B23),(1.018*B14-B21*3600/(1.2*B23*D26/100))/1.018,"fill out field B26"),"fill out field B24"),"fill out field B27")</f>
        <v>1.6638247395929864</v>
      </c>
    </row>
    <row r="41" spans="5:6" ht="15.75">
      <c r="E41" s="1" t="s">
        <v>63</v>
      </c>
      <c r="F41" s="1">
        <f>IF(ISNUMBER(F40),EXP(23.4795-(3990.56/(F40+233.833)))/162,F40)</f>
        <v>4.2487384856962676</v>
      </c>
    </row>
    <row r="42" spans="1:6" ht="15.75">
      <c r="A42" s="2" t="s">
        <v>65</v>
      </c>
      <c r="E42" s="1" t="s">
        <v>61</v>
      </c>
      <c r="F42" s="1">
        <f>IF(NOT(ISNUMBER(F41)),F41,IF(NOT(ISNUMBER(F39)),F39,IF(NOT(ISNUMBER(F15)),F15,MAX(F39,F41,F15))))</f>
        <v>4.3067403372648085</v>
      </c>
    </row>
    <row r="43" spans="1:2" ht="12.75">
      <c r="A43" s="1" t="s">
        <v>53</v>
      </c>
      <c r="B43" s="23" t="str">
        <f>IF(D18=1,"max. 1.5 above setpoint",IF(D18=2,"max. 2.5 above setpoint",IF(D18=3,"max. 3.5 above setpoint")))</f>
        <v>max. 2.5 above setpoint</v>
      </c>
    </row>
    <row r="44" spans="1:3" ht="12.75">
      <c r="A44" s="1" t="s">
        <v>54</v>
      </c>
      <c r="B44" s="24">
        <f>IF(ISBLANK(B14),"fill out field B17",IF(ISBLANK(B15),"fill out field B18",IF(ISNUMBER(F42),F42/F14*100,F42)))</f>
        <v>80</v>
      </c>
      <c r="C44" s="12"/>
    </row>
  </sheetData>
  <sheetProtection password="D122" sheet="1" objects="1" scenarios="1" selectLockedCells="1"/>
  <dataValidations count="6">
    <dataValidation type="whole" allowBlank="1" showInputMessage="1" showErrorMessage="1" error="RH setpoint must be between 60 and 100%" sqref="B15:C15">
      <formula1>60</formula1>
      <formula2>100</formula2>
    </dataValidation>
    <dataValidation type="decimal" allowBlank="1" showInputMessage="1" showErrorMessage="1" error="Don't use temperature setpoints lower than -3.0 degC or higher than +30 degC in flowerbulb shipments." sqref="B14:C14">
      <formula1>-3</formula1>
      <formula2>30</formula2>
    </dataValidation>
    <dataValidation errorStyle="warning" type="decimal" allowBlank="1" showInputMessage="1" showErrorMessage="1" error="Heating capacity out of range (0 - 12 kW). " sqref="B21:C21">
      <formula1>0</formula1>
      <formula2>12</formula2>
    </dataValidation>
    <dataValidation errorStyle="warning" type="decimal" allowBlank="1" showInputMessage="1" showErrorMessage="1" error="Refrigeration capacity out of range (0 - 20 kW)." sqref="B22:C22">
      <formula1>0</formula1>
      <formula2>20</formula2>
    </dataValidation>
    <dataValidation errorStyle="warning" type="decimal" allowBlank="1" showInputMessage="1" showErrorMessage="1" error="Fan capacity out of usual range (3000 - 7000 m3/h)." sqref="B23:C23">
      <formula1>3000</formula1>
      <formula2>7000</formula2>
    </dataValidation>
    <dataValidation type="decimal" allowBlank="1" showInputMessage="1" showErrorMessage="1" error="Out of range (0 - 280 m3/h). No reefer unit can deliver less than 0 or more than 280 m3/h fresh air. " sqref="B17:C17">
      <formula1>0</formula1>
      <formula2>280</formula2>
    </dataValidation>
  </dataValidation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15"/>
  <sheetViews>
    <sheetView zoomScalePageLayoutView="0" workbookViewId="0" topLeftCell="A1">
      <selection activeCell="A36" sqref="A36"/>
    </sheetView>
  </sheetViews>
  <sheetFormatPr defaultColWidth="9.140625" defaultRowHeight="12.75"/>
  <cols>
    <col min="1" max="1" width="39.140625" style="28" customWidth="1"/>
    <col min="2" max="2" width="17.28125" style="29" customWidth="1"/>
    <col min="3" max="3" width="17.7109375" style="29" customWidth="1"/>
    <col min="4" max="4" width="17.00390625" style="29" customWidth="1"/>
    <col min="5" max="5" width="18.140625" style="29" customWidth="1"/>
    <col min="6" max="6" width="17.8515625" style="29" customWidth="1"/>
    <col min="7" max="7" width="17.7109375" style="29" customWidth="1"/>
    <col min="8" max="8" width="18.00390625" style="29" customWidth="1"/>
    <col min="9" max="9" width="17.7109375" style="29" customWidth="1"/>
    <col min="10" max="16384" width="9.140625" style="29" customWidth="1"/>
  </cols>
  <sheetData>
    <row r="1" spans="2:9" s="26" customFormat="1" ht="12.75">
      <c r="B1" s="26" t="s">
        <v>80</v>
      </c>
      <c r="C1" s="32" t="s">
        <v>81</v>
      </c>
      <c r="D1" s="33"/>
      <c r="E1" s="34"/>
      <c r="F1" s="32" t="s">
        <v>82</v>
      </c>
      <c r="G1" s="33"/>
      <c r="H1" s="33"/>
      <c r="I1" s="34"/>
    </row>
    <row r="2" spans="2:9" s="26" customFormat="1" ht="12.75">
      <c r="B2" s="26" t="s">
        <v>79</v>
      </c>
      <c r="C2" s="26" t="s">
        <v>83</v>
      </c>
      <c r="D2" s="26" t="s">
        <v>84</v>
      </c>
      <c r="E2" s="26" t="s">
        <v>85</v>
      </c>
      <c r="F2" s="26" t="s">
        <v>86</v>
      </c>
      <c r="G2" s="26" t="s">
        <v>87</v>
      </c>
      <c r="H2" s="26" t="s">
        <v>88</v>
      </c>
      <c r="I2" s="26" t="s">
        <v>89</v>
      </c>
    </row>
    <row r="3" spans="1:9" s="27" customFormat="1" ht="12.75">
      <c r="A3" s="26" t="s">
        <v>67</v>
      </c>
      <c r="B3" s="27" t="s">
        <v>68</v>
      </c>
      <c r="C3" s="27" t="s">
        <v>68</v>
      </c>
      <c r="D3" s="27" t="s">
        <v>68</v>
      </c>
      <c r="E3" s="27" t="s">
        <v>68</v>
      </c>
      <c r="F3" s="27" t="s">
        <v>68</v>
      </c>
      <c r="G3" s="27" t="s">
        <v>68</v>
      </c>
      <c r="H3" s="27" t="s">
        <v>68</v>
      </c>
      <c r="I3" s="27" t="s">
        <v>68</v>
      </c>
    </row>
    <row r="4" spans="1:9" s="27" customFormat="1" ht="12.75">
      <c r="A4" s="26" t="s">
        <v>91</v>
      </c>
      <c r="B4" s="27" t="s">
        <v>92</v>
      </c>
      <c r="C4" s="27" t="s">
        <v>93</v>
      </c>
      <c r="D4" s="27" t="s">
        <v>93</v>
      </c>
      <c r="E4" s="27" t="s">
        <v>94</v>
      </c>
      <c r="F4" s="27" t="s">
        <v>92</v>
      </c>
      <c r="G4" s="27" t="s">
        <v>92</v>
      </c>
      <c r="H4" s="27" t="s">
        <v>92</v>
      </c>
      <c r="I4" s="27" t="s">
        <v>92</v>
      </c>
    </row>
    <row r="5" spans="1:9" s="27" customFormat="1" ht="12.75">
      <c r="A5" s="26" t="s">
        <v>96</v>
      </c>
      <c r="B5" s="27" t="s">
        <v>69</v>
      </c>
      <c r="C5" s="27" t="s">
        <v>95</v>
      </c>
      <c r="D5" s="27" t="s">
        <v>95</v>
      </c>
      <c r="E5" s="27" t="s">
        <v>95</v>
      </c>
      <c r="F5" s="27" t="s">
        <v>97</v>
      </c>
      <c r="G5" s="27" t="s">
        <v>97</v>
      </c>
      <c r="H5" s="27" t="s">
        <v>97</v>
      </c>
      <c r="I5" s="27" t="s">
        <v>97</v>
      </c>
    </row>
    <row r="6" spans="1:9" s="27" customFormat="1" ht="25.5">
      <c r="A6" s="26" t="s">
        <v>71</v>
      </c>
      <c r="B6" s="27" t="s">
        <v>99</v>
      </c>
      <c r="C6" s="27" t="s">
        <v>99</v>
      </c>
      <c r="D6" s="27" t="s">
        <v>99</v>
      </c>
      <c r="E6" s="27" t="s">
        <v>99</v>
      </c>
      <c r="F6" s="27" t="s">
        <v>99</v>
      </c>
      <c r="G6" s="27" t="s">
        <v>99</v>
      </c>
      <c r="H6" s="27" t="s">
        <v>99</v>
      </c>
      <c r="I6" s="27" t="s">
        <v>99</v>
      </c>
    </row>
    <row r="7" spans="1:9" s="27" customFormat="1" ht="12.75">
      <c r="A7" s="26" t="s">
        <v>107</v>
      </c>
      <c r="B7" s="27" t="s">
        <v>111</v>
      </c>
      <c r="C7" s="27" t="s">
        <v>105</v>
      </c>
      <c r="D7" s="27" t="s">
        <v>105</v>
      </c>
      <c r="E7" s="27" t="s">
        <v>105</v>
      </c>
      <c r="F7" s="27" t="s">
        <v>106</v>
      </c>
      <c r="G7" s="27" t="s">
        <v>106</v>
      </c>
      <c r="H7" s="27" t="s">
        <v>106</v>
      </c>
      <c r="I7" s="27" t="s">
        <v>106</v>
      </c>
    </row>
    <row r="8" spans="1:9" s="27" customFormat="1" ht="25.5">
      <c r="A8" s="26" t="s">
        <v>70</v>
      </c>
      <c r="B8" s="27" t="s">
        <v>72</v>
      </c>
      <c r="C8" s="27" t="s">
        <v>72</v>
      </c>
      <c r="D8" s="27" t="s">
        <v>72</v>
      </c>
      <c r="E8" s="27" t="s">
        <v>72</v>
      </c>
      <c r="F8" s="27" t="s">
        <v>72</v>
      </c>
      <c r="G8" s="27" t="s">
        <v>72</v>
      </c>
      <c r="H8" s="27" t="s">
        <v>72</v>
      </c>
      <c r="I8" s="27" t="s">
        <v>72</v>
      </c>
    </row>
    <row r="9" spans="1:9" s="27" customFormat="1" ht="12.75">
      <c r="A9" s="26" t="s">
        <v>73</v>
      </c>
      <c r="B9" s="27" t="s">
        <v>74</v>
      </c>
      <c r="C9" s="27" t="s">
        <v>95</v>
      </c>
      <c r="D9" s="27" t="s">
        <v>95</v>
      </c>
      <c r="E9" s="27" t="s">
        <v>95</v>
      </c>
      <c r="F9" s="27" t="s">
        <v>100</v>
      </c>
      <c r="G9" s="27" t="s">
        <v>100</v>
      </c>
      <c r="H9" s="27" t="s">
        <v>101</v>
      </c>
      <c r="I9" s="27" t="s">
        <v>101</v>
      </c>
    </row>
    <row r="10" spans="1:9" s="27" customFormat="1" ht="25.5">
      <c r="A10" s="26" t="s">
        <v>75</v>
      </c>
      <c r="B10" s="27" t="s">
        <v>76</v>
      </c>
      <c r="C10" s="27" t="s">
        <v>102</v>
      </c>
      <c r="D10" s="27" t="s">
        <v>102</v>
      </c>
      <c r="E10" s="27" t="s">
        <v>102</v>
      </c>
      <c r="F10" s="27" t="s">
        <v>103</v>
      </c>
      <c r="G10" s="27" t="s">
        <v>103</v>
      </c>
      <c r="H10" s="27" t="s">
        <v>104</v>
      </c>
      <c r="I10" s="27" t="s">
        <v>104</v>
      </c>
    </row>
    <row r="11" spans="1:9" s="27" customFormat="1" ht="12.75">
      <c r="A11" s="26" t="s">
        <v>77</v>
      </c>
      <c r="B11" s="27" t="s">
        <v>78</v>
      </c>
      <c r="C11" s="27" t="s">
        <v>90</v>
      </c>
      <c r="D11" s="27" t="s">
        <v>90</v>
      </c>
      <c r="E11" s="27" t="s">
        <v>90</v>
      </c>
      <c r="F11" s="27" t="s">
        <v>90</v>
      </c>
      <c r="G11" s="27" t="s">
        <v>90</v>
      </c>
      <c r="H11" s="27" t="s">
        <v>90</v>
      </c>
      <c r="I11" s="27" t="s">
        <v>90</v>
      </c>
    </row>
    <row r="12" spans="1:9" s="27" customFormat="1" ht="25.5">
      <c r="A12" s="26" t="s">
        <v>108</v>
      </c>
      <c r="B12" s="27" t="s">
        <v>98</v>
      </c>
      <c r="C12" s="27">
        <v>4.08</v>
      </c>
      <c r="D12" s="27">
        <v>4.08</v>
      </c>
      <c r="E12" s="27">
        <v>4.08</v>
      </c>
      <c r="F12" s="27">
        <v>3.75</v>
      </c>
      <c r="G12" s="27">
        <v>3.75</v>
      </c>
      <c r="H12" s="27">
        <v>4.5</v>
      </c>
      <c r="I12" s="27">
        <v>4.5</v>
      </c>
    </row>
    <row r="13" spans="1:9" s="27" customFormat="1" ht="12.75">
      <c r="A13" s="28" t="s">
        <v>109</v>
      </c>
      <c r="B13" s="27">
        <v>10.6</v>
      </c>
      <c r="C13" s="27">
        <v>11.7</v>
      </c>
      <c r="D13" s="27">
        <v>11.3</v>
      </c>
      <c r="E13" s="27">
        <v>12.3</v>
      </c>
      <c r="F13" s="27">
        <v>9.5</v>
      </c>
      <c r="G13" s="27">
        <v>10.55</v>
      </c>
      <c r="H13" s="27">
        <v>10.55</v>
      </c>
      <c r="I13" s="27">
        <v>10.55</v>
      </c>
    </row>
    <row r="14" spans="1:9" s="27" customFormat="1" ht="25.5">
      <c r="A14" s="26" t="s">
        <v>112</v>
      </c>
      <c r="B14" s="27">
        <v>5200</v>
      </c>
      <c r="C14" s="27">
        <v>5600</v>
      </c>
      <c r="D14" s="27">
        <v>5200</v>
      </c>
      <c r="E14" s="27">
        <v>5500</v>
      </c>
      <c r="F14" s="27">
        <v>5300</v>
      </c>
      <c r="G14" s="27">
        <v>5300</v>
      </c>
      <c r="H14" s="27">
        <v>5300</v>
      </c>
      <c r="I14" s="27">
        <v>5300</v>
      </c>
    </row>
    <row r="15" spans="1:9" s="27" customFormat="1" ht="12.75">
      <c r="A15" s="26" t="s">
        <v>110</v>
      </c>
      <c r="B15" s="27">
        <v>1.4</v>
      </c>
      <c r="C15" s="27">
        <v>1.72</v>
      </c>
      <c r="D15" s="27">
        <v>1.72</v>
      </c>
      <c r="E15" s="27">
        <v>1.72</v>
      </c>
      <c r="F15" s="27">
        <v>1.26</v>
      </c>
      <c r="G15" s="27">
        <v>1.26</v>
      </c>
      <c r="H15" s="27">
        <v>1.26</v>
      </c>
      <c r="I15" s="27">
        <v>1.26</v>
      </c>
    </row>
  </sheetData>
  <sheetProtection password="D122" sheet="1" objects="1" scenarios="1"/>
  <mergeCells count="2">
    <mergeCell ref="C1:E1"/>
    <mergeCell ref="F1:I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Wageningen 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lukas003</dc:creator>
  <cp:keywords/>
  <dc:description/>
  <cp:lastModifiedBy>Paillart, Maxence</cp:lastModifiedBy>
  <dcterms:created xsi:type="dcterms:W3CDTF">2007-03-27T11:06:35Z</dcterms:created>
  <dcterms:modified xsi:type="dcterms:W3CDTF">2013-06-07T08:53:46Z</dcterms:modified>
  <cp:category/>
  <cp:version/>
  <cp:contentType/>
  <cp:contentStatus/>
</cp:coreProperties>
</file>